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TSS\RE Renewable Energy\10 A5 turbines\A5 revisions\"/>
    </mc:Choice>
  </mc:AlternateContent>
  <xr:revisionPtr revIDLastSave="0" documentId="13_ncr:1_{6A2FD543-CA3D-4D3C-B9EE-0628B9134FAA}" xr6:coauthVersionLast="45" xr6:coauthVersionMax="45" xr10:uidLastSave="{00000000-0000-0000-0000-000000000000}"/>
  <bookViews>
    <workbookView xWindow="1580" yWindow="161" windowWidth="18838" windowHeight="10746" tabRatio="729" xr2:uid="{00000000-000D-0000-FFFF-FFFF00000000}"/>
  </bookViews>
  <sheets>
    <sheet name="Disclaimer" sheetId="3" r:id="rId1"/>
    <sheet name="B.1 Power Generation" sheetId="2" r:id="rId2"/>
    <sheet name="B.2 Cogeneration" sheetId="1" r:id="rId3"/>
  </sheets>
  <definedNames>
    <definedName name="_GoBack" localSheetId="0">Disclaimer!#REF!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 r="E19" i="1"/>
  <c r="D19" i="1"/>
  <c r="C19" i="1"/>
  <c r="C16" i="2" l="1"/>
  <c r="C17" i="2"/>
  <c r="F13" i="2"/>
  <c r="F14" i="2" s="1"/>
  <c r="F15" i="2" s="1"/>
  <c r="E13" i="2"/>
  <c r="E14" i="2" s="1"/>
  <c r="E15" i="2" s="1"/>
  <c r="D13" i="2"/>
  <c r="D14" i="2" s="1"/>
  <c r="C13" i="2"/>
  <c r="C14" i="2" s="1"/>
  <c r="F9" i="2"/>
  <c r="E9" i="2"/>
  <c r="D9" i="2"/>
  <c r="C9" i="2"/>
  <c r="F5" i="2"/>
  <c r="E5" i="2"/>
  <c r="D5" i="2"/>
  <c r="C5" i="2"/>
  <c r="F3" i="2"/>
  <c r="E3" i="2"/>
  <c r="D3" i="2"/>
  <c r="C3" i="2"/>
  <c r="D17" i="2" l="1"/>
  <c r="D16" i="2"/>
  <c r="E16" i="2"/>
  <c r="E17" i="2"/>
  <c r="F17" i="2"/>
  <c r="F16" i="2"/>
  <c r="C10" i="2"/>
  <c r="D10" i="2"/>
  <c r="E10" i="2"/>
  <c r="F10" i="2"/>
  <c r="C3" i="1"/>
  <c r="D3" i="1"/>
  <c r="E3" i="1"/>
  <c r="F3" i="1"/>
  <c r="C5" i="1"/>
  <c r="D5" i="1"/>
  <c r="D15" i="1" s="1"/>
  <c r="E5" i="1"/>
  <c r="F5" i="1"/>
  <c r="C9" i="1"/>
  <c r="D9" i="1"/>
  <c r="E9" i="1"/>
  <c r="F9" i="1"/>
  <c r="C12" i="1"/>
  <c r="D12" i="1"/>
  <c r="E12" i="1"/>
  <c r="F12" i="1"/>
  <c r="C13" i="1"/>
  <c r="D13" i="1"/>
  <c r="E13" i="1"/>
  <c r="C20" i="1"/>
  <c r="D20" i="1"/>
  <c r="E20" i="1"/>
  <c r="E21" i="1" s="1"/>
  <c r="F20" i="1"/>
  <c r="F21" i="1" s="1"/>
  <c r="C22" i="1"/>
  <c r="C23" i="1"/>
  <c r="F15" i="1" l="1"/>
  <c r="E15" i="1"/>
  <c r="D14" i="1"/>
  <c r="C15" i="1"/>
  <c r="C14" i="1"/>
  <c r="E14" i="1"/>
  <c r="F13" i="1"/>
  <c r="F14" i="1"/>
  <c r="E23" i="1"/>
  <c r="E22" i="1"/>
  <c r="F22" i="1"/>
  <c r="F23" i="1"/>
  <c r="D22" i="1"/>
  <c r="D23" i="1"/>
</calcChain>
</file>

<file path=xl/sharedStrings.xml><?xml version="1.0" encoding="utf-8"?>
<sst xmlns="http://schemas.openxmlformats.org/spreadsheetml/2006/main" count="103" uniqueCount="49">
  <si>
    <t>ppmv</t>
  </si>
  <si>
    <t>5% of NOx as NO2</t>
  </si>
  <si>
    <t>95% of NOx as NO</t>
  </si>
  <si>
    <t>g/hr</t>
  </si>
  <si>
    <t>g/GJ</t>
  </si>
  <si>
    <t>DSm³/GJ</t>
  </si>
  <si>
    <t>F-factor for natural gas on a dry basis</t>
  </si>
  <si>
    <t>Cogeneration coefficient</t>
  </si>
  <si>
    <t>%</t>
  </si>
  <si>
    <t>Heat recovery efficiency</t>
  </si>
  <si>
    <t>MW</t>
  </si>
  <si>
    <t>Total heat recovery / output</t>
  </si>
  <si>
    <t>Heat recovery, auxiliary burner(s)</t>
  </si>
  <si>
    <t>Heat recovery, combustion turbine</t>
  </si>
  <si>
    <t>Power output, combustion turbine</t>
  </si>
  <si>
    <t>Heat input to auxiliary burner(s)</t>
  </si>
  <si>
    <t>GJ/hr</t>
  </si>
  <si>
    <t>Heat input to combustion turbine</t>
  </si>
  <si>
    <t>Units</t>
  </si>
  <si>
    <t>Parameter</t>
  </si>
  <si>
    <t>Total power generation/output</t>
  </si>
  <si>
    <t>Power efficiency</t>
  </si>
  <si>
    <t>The calculations are based on the “Guidelines for the Reduction of Nitrogen Oxide Emissions from Natural Gas-fuelled Stationary Combustion Turbines” published by Environment and Climate Change Canada in 2017.</t>
  </si>
  <si>
    <t>Output-based NOx emission limit (Table 1)</t>
  </si>
  <si>
    <t>Calculated maximum NOx emission rate (Equation 5)</t>
  </si>
  <si>
    <t>Thermal efficiency (Equation 10)</t>
  </si>
  <si>
    <t>Calculated maximum NOx emission rate (Equation 6)</t>
  </si>
  <si>
    <t>Any concerns, comments, identification of errors or suggestions for improvement should be communicated to Steven Law, P. Eng. by email at Steven.Law@ontario.ca.</t>
  </si>
  <si>
    <t>Power output, Rankine cycle turbine</t>
  </si>
  <si>
    <t>Cycle configuration</t>
  </si>
  <si>
    <t>-</t>
  </si>
  <si>
    <t>simple</t>
  </si>
  <si>
    <t>combined</t>
  </si>
  <si>
    <t>This workbook includes two (2) calculation worksheets, B.1 for "Power Generation" that includes both simple cycle and combined cycle configurations, and B.2 for "Cogeneration" (CHP) that likewise includes both simple cycle and combined cycle configurations.</t>
  </si>
  <si>
    <t>B.1-Site 1</t>
  </si>
  <si>
    <t>B.1-Site 2</t>
  </si>
  <si>
    <t>B.1-Site 3</t>
  </si>
  <si>
    <t>B.1-Site 4</t>
  </si>
  <si>
    <t>B.2-Site 1</t>
  </si>
  <si>
    <t>B.2-Site 2</t>
  </si>
  <si>
    <t>B.2-Site 3</t>
  </si>
  <si>
    <t>B.2-Site 4</t>
  </si>
  <si>
    <t>Calculated maximum NOx emission concentration (Equation 2)</t>
  </si>
  <si>
    <t>Note 1: Table 2 applies for Sites 1 and 2, whereas Equation 8 applies for Sites 3 and 4</t>
  </si>
  <si>
    <t>Note 1: Table 3 applies for Sites 1 and 2, whereas Equation 8 applies for Sites 3 and 4</t>
  </si>
  <si>
    <t>Applicable NOx emission limit (Table 3 or Equation 8) (note 1)</t>
  </si>
  <si>
    <t>Applicable NOx emission limit (Table 2 or Equation 8) (note 1)</t>
  </si>
  <si>
    <t>This spreadsheet relating to the updates to Guideline A-5 “Atmospheric Emissions from Stationary Combustion Turbines” has been prepared by the Ontario Ministry of the Environment, Conservation and Parks and finalized as of March 2021.</t>
  </si>
  <si>
    <t>This represents the sample calculations for which the results are shown in Appendix B of Guideline A-5. This document is being shared as a courtesy and should not be relied upon, rather all calculations are the responsibility of the user to be checked and verified.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</si>
</sst>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sz val="11"/>
      <name val="Calibri"/>
      <family val="2"/>
      <scheme val="minor"/>
    </font>
    <font>
      <sz val="12"/>
      <color theme="1"/>
      <name val="Arial"/>
      <family val="2"/>
    </font>
  </fonts>
  <fills count="3">
    <fill>
      <patternFill patternType="none"/>
    </fill>
    <fill>
      <patternFill patternType="gray125"/>
    </fill>
    <fill>
      <patternFill patternType="solid">
        <fgColor theme="9" tint="0.79998168889431442"/>
        <bgColor indexed="65"/>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52">
    <xf numFmtId="0" fontId="0" fillId="0" borderId="0" xfId="0"/>
    <xf numFmtId="0" fontId="0" fillId="0" borderId="0" xfId="0" applyAlignment="1">
      <alignment horizontal="center"/>
    </xf>
    <xf numFmtId="164" fontId="0" fillId="0" borderId="1" xfId="0" applyNumberFormat="1" applyBorder="1" applyAlignment="1">
      <alignment horizontal="center"/>
    </xf>
    <xf numFmtId="0" fontId="0" fillId="0" borderId="2" xfId="0" applyBorder="1" applyAlignment="1">
      <alignment horizontal="center"/>
    </xf>
    <xf numFmtId="0" fontId="0" fillId="0" borderId="3" xfId="0" applyBorder="1"/>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64" fontId="1" fillId="0" borderId="1" xfId="2"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wrapText="1"/>
    </xf>
    <xf numFmtId="3" fontId="1" fillId="0" borderId="1" xfId="2" applyNumberFormat="1" applyFill="1" applyBorder="1" applyAlignment="1">
      <alignment horizontal="center" vertical="center"/>
    </xf>
    <xf numFmtId="1" fontId="1" fillId="0" borderId="1" xfId="2"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vertical="center"/>
    </xf>
    <xf numFmtId="165" fontId="0" fillId="0" borderId="1" xfId="1" applyNumberFormat="1" applyFont="1" applyBorder="1" applyAlignment="1">
      <alignment horizontal="center"/>
    </xf>
    <xf numFmtId="164" fontId="2" fillId="0" borderId="1" xfId="0" applyNumberFormat="1"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vertical="center"/>
    </xf>
    <xf numFmtId="2" fontId="0" fillId="0" borderId="1" xfId="0" applyNumberFormat="1" applyBorder="1" applyAlignment="1">
      <alignment horizontal="center"/>
    </xf>
    <xf numFmtId="1" fontId="2" fillId="0" borderId="1" xfId="0" applyNumberFormat="1" applyFont="1" applyBorder="1" applyAlignment="1">
      <alignment horizontal="center"/>
    </xf>
    <xf numFmtId="0" fontId="0" fillId="0" borderId="3" xfId="0" applyBorder="1" applyAlignment="1">
      <alignment vertical="center"/>
    </xf>
    <xf numFmtId="1" fontId="0" fillId="0" borderId="1" xfId="0" applyNumberFormat="1" applyBorder="1" applyAlignment="1">
      <alignment horizontal="center"/>
    </xf>
    <xf numFmtId="0" fontId="0" fillId="0" borderId="4" xfId="0"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2" fillId="0" borderId="1" xfId="0" applyFont="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5" fontId="2" fillId="0" borderId="1" xfId="1" applyNumberFormat="1" applyFont="1" applyFill="1" applyBorder="1" applyAlignment="1">
      <alignment horizontal="center"/>
    </xf>
    <xf numFmtId="0" fontId="5" fillId="0" borderId="0" xfId="0" applyFont="1" applyAlignment="1">
      <alignment vertical="center"/>
    </xf>
    <xf numFmtId="164" fontId="5" fillId="0" borderId="1" xfId="2"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xf>
    <xf numFmtId="165" fontId="2" fillId="0" borderId="1" xfId="1" applyNumberFormat="1" applyFont="1" applyBorder="1" applyAlignment="1">
      <alignment horizontal="center"/>
    </xf>
    <xf numFmtId="0" fontId="2" fillId="0" borderId="0" xfId="0" applyFont="1" applyAlignment="1">
      <alignment horizontal="center"/>
    </xf>
    <xf numFmtId="0" fontId="0" fillId="0" borderId="0" xfId="0" applyAlignment="1">
      <alignment horizontal="center" vertical="center"/>
    </xf>
    <xf numFmtId="0" fontId="4" fillId="0" borderId="0" xfId="0" applyFont="1" applyAlignment="1">
      <alignment horizontal="left" vertical="center" wrapText="1"/>
    </xf>
    <xf numFmtId="164" fontId="0" fillId="0" borderId="1" xfId="0" applyNumberFormat="1" applyFill="1" applyBorder="1" applyAlignment="1">
      <alignment horizontal="center"/>
    </xf>
    <xf numFmtId="0" fontId="2" fillId="0" borderId="5" xfId="0" applyFont="1" applyFill="1" applyBorder="1" applyAlignment="1">
      <alignment horizontal="center"/>
    </xf>
    <xf numFmtId="1" fontId="2" fillId="0" borderId="1" xfId="0" applyNumberFormat="1" applyFont="1" applyFill="1" applyBorder="1" applyAlignment="1">
      <alignment horizontal="center" vertical="center"/>
    </xf>
    <xf numFmtId="0" fontId="6" fillId="0" borderId="0" xfId="0" applyFont="1" applyAlignment="1">
      <alignment vertical="center" wrapText="1"/>
    </xf>
    <xf numFmtId="0" fontId="6" fillId="0" borderId="0" xfId="0" applyFont="1" applyFill="1" applyAlignment="1">
      <alignment wrapText="1"/>
    </xf>
    <xf numFmtId="0" fontId="0" fillId="0" borderId="1" xfId="0" quotePrefix="1" applyBorder="1" applyAlignment="1">
      <alignment horizontal="center" vertical="center"/>
    </xf>
    <xf numFmtId="0" fontId="0" fillId="0" borderId="6" xfId="0" applyFill="1" applyBorder="1"/>
    <xf numFmtId="0" fontId="0" fillId="0" borderId="1" xfId="0" applyBorder="1"/>
    <xf numFmtId="1" fontId="3" fillId="0" borderId="1" xfId="0" applyNumberFormat="1" applyFont="1" applyFill="1" applyBorder="1" applyAlignment="1">
      <alignment horizontal="center" vertical="center"/>
    </xf>
  </cellXfs>
  <cellStyles count="3">
    <cellStyle name="20% - Accent6" xfId="2" builtinId="5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tabSelected="1" workbookViewId="0">
      <selection activeCell="A5" sqref="A5"/>
    </sheetView>
  </sheetViews>
  <sheetFormatPr defaultRowHeight="14" x14ac:dyDescent="0.3"/>
  <cols>
    <col min="1" max="1" width="90.59765625" customWidth="1"/>
  </cols>
  <sheetData>
    <row r="1" spans="1:10" ht="54" customHeight="1" x14ac:dyDescent="0.3">
      <c r="A1" s="46" t="s">
        <v>47</v>
      </c>
      <c r="B1" s="46"/>
      <c r="C1" s="46"/>
      <c r="D1" s="46"/>
      <c r="E1" s="46"/>
      <c r="F1" s="46"/>
      <c r="G1" s="46"/>
      <c r="H1" s="46"/>
      <c r="I1" s="46"/>
      <c r="J1" s="46"/>
    </row>
    <row r="2" spans="1:10" ht="54" customHeight="1" x14ac:dyDescent="0.3">
      <c r="A2" s="46" t="s">
        <v>22</v>
      </c>
      <c r="B2" s="46"/>
      <c r="C2" s="46"/>
      <c r="D2" s="46"/>
      <c r="E2" s="46"/>
      <c r="F2" s="46"/>
      <c r="G2" s="46"/>
      <c r="H2" s="46"/>
      <c r="I2" s="46"/>
      <c r="J2" s="46"/>
    </row>
    <row r="3" spans="1:10" ht="54" customHeight="1" x14ac:dyDescent="0.3">
      <c r="A3" s="46" t="s">
        <v>48</v>
      </c>
      <c r="B3" s="46"/>
      <c r="C3" s="46"/>
      <c r="D3" s="46"/>
      <c r="E3" s="46"/>
      <c r="F3" s="46"/>
      <c r="G3" s="46"/>
      <c r="H3" s="46"/>
      <c r="I3" s="46"/>
      <c r="J3" s="46"/>
    </row>
    <row r="4" spans="1:10" ht="54" customHeight="1" x14ac:dyDescent="0.3">
      <c r="A4" s="46" t="s">
        <v>33</v>
      </c>
      <c r="B4" s="46"/>
      <c r="C4" s="46"/>
      <c r="D4" s="46"/>
      <c r="E4" s="46"/>
      <c r="F4" s="46"/>
      <c r="G4" s="46"/>
      <c r="H4" s="46"/>
      <c r="I4" s="46"/>
      <c r="J4" s="46"/>
    </row>
    <row r="5" spans="1:10" ht="36" customHeight="1" x14ac:dyDescent="0.3">
      <c r="A5" s="47" t="s">
        <v>27</v>
      </c>
      <c r="B5" s="47"/>
      <c r="C5" s="47"/>
      <c r="D5" s="47"/>
      <c r="E5" s="47"/>
      <c r="F5" s="47"/>
      <c r="G5" s="47"/>
      <c r="H5" s="47"/>
      <c r="I5" s="47"/>
      <c r="J5" s="47"/>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workbookViewId="0">
      <selection activeCell="A20" sqref="A20"/>
    </sheetView>
  </sheetViews>
  <sheetFormatPr defaultRowHeight="14" x14ac:dyDescent="0.3"/>
  <cols>
    <col min="1" max="1" width="33.296875" customWidth="1"/>
    <col min="2" max="2" width="9.69921875" style="1" customWidth="1"/>
    <col min="3" max="6" width="10.3984375" customWidth="1"/>
    <col min="7" max="7" width="10.69921875" style="1" customWidth="1"/>
    <col min="8" max="8" width="8.8984375" customWidth="1"/>
  </cols>
  <sheetData>
    <row r="1" spans="1:15" ht="14.4" x14ac:dyDescent="0.3">
      <c r="A1" s="32" t="s">
        <v>19</v>
      </c>
      <c r="B1" s="31" t="s">
        <v>18</v>
      </c>
      <c r="C1" s="30" t="s">
        <v>34</v>
      </c>
      <c r="D1" s="30" t="s">
        <v>35</v>
      </c>
      <c r="E1" s="30" t="s">
        <v>36</v>
      </c>
      <c r="F1" s="30" t="s">
        <v>37</v>
      </c>
      <c r="G1" s="44"/>
    </row>
    <row r="2" spans="1:15" ht="15.05" x14ac:dyDescent="0.25">
      <c r="A2" s="27" t="s">
        <v>17</v>
      </c>
      <c r="B2" s="13" t="s">
        <v>16</v>
      </c>
      <c r="C2" s="2">
        <v>1</v>
      </c>
      <c r="D2" s="2">
        <v>40</v>
      </c>
      <c r="E2" s="26">
        <v>190</v>
      </c>
      <c r="F2" s="26">
        <v>400</v>
      </c>
    </row>
    <row r="3" spans="1:15" ht="15.05" x14ac:dyDescent="0.25">
      <c r="A3" s="25" t="s">
        <v>17</v>
      </c>
      <c r="B3" s="13" t="s">
        <v>10</v>
      </c>
      <c r="C3" s="23">
        <f>C2/3.6</f>
        <v>0.27777777777777779</v>
      </c>
      <c r="D3" s="2">
        <f>D2/3.6</f>
        <v>11.111111111111111</v>
      </c>
      <c r="E3" s="2">
        <f>E2/3.6</f>
        <v>52.777777777777779</v>
      </c>
      <c r="F3" s="26">
        <f>F2/3.6</f>
        <v>111.11111111111111</v>
      </c>
      <c r="H3" s="1"/>
    </row>
    <row r="4" spans="1:15" ht="15.05" x14ac:dyDescent="0.25">
      <c r="A4" s="27" t="s">
        <v>15</v>
      </c>
      <c r="B4" s="13" t="s">
        <v>16</v>
      </c>
      <c r="C4" s="2">
        <v>0</v>
      </c>
      <c r="D4" s="2">
        <v>0</v>
      </c>
      <c r="E4" s="2">
        <v>0</v>
      </c>
      <c r="F4" s="26">
        <v>270</v>
      </c>
    </row>
    <row r="5" spans="1:15" ht="15.05" x14ac:dyDescent="0.25">
      <c r="A5" s="25" t="s">
        <v>15</v>
      </c>
      <c r="B5" s="13" t="s">
        <v>10</v>
      </c>
      <c r="C5" s="2">
        <f>C4/3.6</f>
        <v>0</v>
      </c>
      <c r="D5" s="2">
        <f>D4/3.6</f>
        <v>0</v>
      </c>
      <c r="E5" s="2">
        <f>E4/3.6</f>
        <v>0</v>
      </c>
      <c r="F5" s="2">
        <f>F4/3.6</f>
        <v>75</v>
      </c>
      <c r="H5" s="1"/>
    </row>
    <row r="6" spans="1:15" ht="14.4" x14ac:dyDescent="0.3">
      <c r="A6" s="25" t="s">
        <v>29</v>
      </c>
      <c r="B6" s="48" t="s">
        <v>30</v>
      </c>
      <c r="C6" s="2" t="s">
        <v>31</v>
      </c>
      <c r="D6" s="2" t="s">
        <v>31</v>
      </c>
      <c r="E6" s="2" t="s">
        <v>31</v>
      </c>
      <c r="F6" s="2" t="s">
        <v>32</v>
      </c>
      <c r="H6" s="1"/>
    </row>
    <row r="7" spans="1:15" ht="15.05" x14ac:dyDescent="0.25">
      <c r="A7" s="18" t="s">
        <v>14</v>
      </c>
      <c r="B7" s="13" t="s">
        <v>10</v>
      </c>
      <c r="C7" s="23">
        <v>7.0000000000000007E-2</v>
      </c>
      <c r="D7" s="2">
        <v>3</v>
      </c>
      <c r="E7" s="2">
        <v>15</v>
      </c>
      <c r="F7" s="2">
        <v>45</v>
      </c>
    </row>
    <row r="8" spans="1:15" ht="15.05" x14ac:dyDescent="0.25">
      <c r="A8" s="18" t="s">
        <v>28</v>
      </c>
      <c r="B8" s="13" t="s">
        <v>10</v>
      </c>
      <c r="C8" s="2">
        <v>0</v>
      </c>
      <c r="D8" s="2">
        <v>0</v>
      </c>
      <c r="E8" s="2">
        <v>0</v>
      </c>
      <c r="F8" s="2">
        <v>55</v>
      </c>
      <c r="H8" s="1"/>
    </row>
    <row r="9" spans="1:15" ht="15.05" x14ac:dyDescent="0.25">
      <c r="A9" s="22" t="s">
        <v>20</v>
      </c>
      <c r="B9" s="6" t="s">
        <v>10</v>
      </c>
      <c r="C9" s="21">
        <f>C7+C8</f>
        <v>7.0000000000000007E-2</v>
      </c>
      <c r="D9" s="20">
        <f>D7+D8</f>
        <v>3</v>
      </c>
      <c r="E9" s="20">
        <f>E7+E8</f>
        <v>15</v>
      </c>
      <c r="F9" s="24">
        <f>F7+F8</f>
        <v>100</v>
      </c>
      <c r="H9" s="1"/>
    </row>
    <row r="10" spans="1:15" ht="15.05" x14ac:dyDescent="0.25">
      <c r="A10" s="22" t="s">
        <v>25</v>
      </c>
      <c r="B10" s="6" t="s">
        <v>8</v>
      </c>
      <c r="C10" s="39">
        <f>C7/C3</f>
        <v>0.252</v>
      </c>
      <c r="D10" s="39">
        <f>D7/D3</f>
        <v>0.27</v>
      </c>
      <c r="E10" s="39">
        <f>E7/E3</f>
        <v>0.28421052631578947</v>
      </c>
      <c r="F10" s="39">
        <f>(F7+F8)/(F3+F5)</f>
        <v>0.53731343283582089</v>
      </c>
      <c r="H10" s="1"/>
    </row>
    <row r="11" spans="1:15" x14ac:dyDescent="0.3">
      <c r="A11" s="18" t="s">
        <v>6</v>
      </c>
      <c r="B11" s="13" t="s">
        <v>5</v>
      </c>
      <c r="C11" s="17">
        <v>240</v>
      </c>
      <c r="D11" s="17">
        <v>240</v>
      </c>
      <c r="E11" s="17">
        <v>240</v>
      </c>
      <c r="F11" s="17">
        <v>240</v>
      </c>
    </row>
    <row r="12" spans="1:15" ht="28.75" x14ac:dyDescent="0.3">
      <c r="A12" s="16" t="s">
        <v>23</v>
      </c>
      <c r="B12" s="13" t="s">
        <v>4</v>
      </c>
      <c r="C12" s="13">
        <v>290</v>
      </c>
      <c r="D12" s="13">
        <v>500</v>
      </c>
      <c r="E12" s="15">
        <v>140</v>
      </c>
      <c r="F12" s="15">
        <v>140</v>
      </c>
      <c r="H12" s="1"/>
    </row>
    <row r="13" spans="1:15" ht="28.75" x14ac:dyDescent="0.3">
      <c r="A13" s="16" t="s">
        <v>24</v>
      </c>
      <c r="B13" s="13" t="s">
        <v>3</v>
      </c>
      <c r="C13" s="12">
        <f>(C7*3.6)*C12</f>
        <v>73.080000000000013</v>
      </c>
      <c r="D13" s="11">
        <f>(D7*3.6)*D12</f>
        <v>5400</v>
      </c>
      <c r="E13" s="11">
        <f>(E7*3.6)*E12</f>
        <v>7560</v>
      </c>
      <c r="F13" s="11">
        <f>((F7+F8)*3.6)*F12</f>
        <v>50400</v>
      </c>
    </row>
    <row r="14" spans="1:15" ht="27.95" x14ac:dyDescent="0.3">
      <c r="A14" s="10" t="s">
        <v>42</v>
      </c>
      <c r="B14" s="9" t="s">
        <v>0</v>
      </c>
      <c r="C14" s="8">
        <f>C13/C11/(C2+C4)/(0.00188)*(20.9-15)/20.9</f>
        <v>45.723047948691843</v>
      </c>
      <c r="D14" s="35">
        <f>D13/D11/(D2+D4)/(0.00188)*(20.9-15)/20.9</f>
        <v>84.463758525908574</v>
      </c>
      <c r="E14" s="35">
        <f>E13/E11/(E2+E4)/(0.00188)*(20.9-15)/20.9</f>
        <v>24.894581460267787</v>
      </c>
      <c r="F14" s="35">
        <f>F13/F11/(F2+F4)/(0.00188)*(20.9-15)/20.9</f>
        <v>47.064382860207765</v>
      </c>
      <c r="H14" s="34"/>
    </row>
    <row r="15" spans="1:15" ht="27.95" x14ac:dyDescent="0.3">
      <c r="A15" s="7" t="s">
        <v>46</v>
      </c>
      <c r="B15" s="6" t="s">
        <v>0</v>
      </c>
      <c r="C15" s="6">
        <v>42</v>
      </c>
      <c r="D15" s="51">
        <v>75</v>
      </c>
      <c r="E15" s="36">
        <f>E14</f>
        <v>24.894581460267787</v>
      </c>
      <c r="F15" s="36">
        <f>F14</f>
        <v>47.064382860207765</v>
      </c>
      <c r="H15" s="38"/>
      <c r="I15" s="37"/>
      <c r="J15" s="37"/>
      <c r="K15" s="37"/>
      <c r="L15" s="37"/>
      <c r="M15" s="37"/>
      <c r="N15" s="37"/>
      <c r="O15" s="37"/>
    </row>
    <row r="16" spans="1:15" ht="15.05" x14ac:dyDescent="0.25">
      <c r="A16" s="50" t="s">
        <v>2</v>
      </c>
      <c r="B16" s="3" t="s">
        <v>0</v>
      </c>
      <c r="C16" s="2">
        <f>C15*0.95/46.01*30.1</f>
        <v>26.10280373831776</v>
      </c>
      <c r="D16" s="43">
        <f>D15*0.95/46.01*30.1</f>
        <v>46.612149532710283</v>
      </c>
      <c r="E16" s="2">
        <f>E15*0.95/46.01*30.1</f>
        <v>15.471866047736521</v>
      </c>
      <c r="F16" s="2">
        <f>F15*0.95/46.01*30.1</f>
        <v>29.250294020596417</v>
      </c>
    </row>
    <row r="17" spans="1:6" ht="15.05" x14ac:dyDescent="0.25">
      <c r="A17" s="4" t="s">
        <v>1</v>
      </c>
      <c r="B17" s="3" t="s">
        <v>0</v>
      </c>
      <c r="C17" s="2">
        <f>C15*0.05</f>
        <v>2.1</v>
      </c>
      <c r="D17" s="43">
        <f>D15*0.05</f>
        <v>3.75</v>
      </c>
      <c r="E17" s="2">
        <f>E15*0.05</f>
        <v>1.2447290730133895</v>
      </c>
      <c r="F17" s="2">
        <f>F15*0.05</f>
        <v>2.3532191430103881</v>
      </c>
    </row>
    <row r="18" spans="1:6" ht="14.4" x14ac:dyDescent="0.3">
      <c r="A18" s="49"/>
    </row>
    <row r="19" spans="1:6" ht="14.4" x14ac:dyDescent="0.3">
      <c r="A19" s="28" t="s">
        <v>43</v>
      </c>
      <c r="B19" s="28"/>
    </row>
  </sheetData>
  <pageMargins left="0.6" right="0.6"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topLeftCell="A10" workbookViewId="0">
      <selection activeCell="A28" sqref="A28"/>
    </sheetView>
  </sheetViews>
  <sheetFormatPr defaultRowHeight="14" x14ac:dyDescent="0.3"/>
  <cols>
    <col min="1" max="1" width="34.09765625" customWidth="1"/>
    <col min="2" max="2" width="10.59765625" style="1" customWidth="1"/>
    <col min="3" max="6" width="10.3984375" customWidth="1"/>
    <col min="7" max="7" width="10.8984375" style="1" customWidth="1"/>
    <col min="8" max="8" width="8.8984375" customWidth="1"/>
  </cols>
  <sheetData>
    <row r="1" spans="1:9" ht="14.4" x14ac:dyDescent="0.3">
      <c r="A1" s="32" t="s">
        <v>19</v>
      </c>
      <c r="B1" s="31" t="s">
        <v>18</v>
      </c>
      <c r="C1" s="30" t="s">
        <v>38</v>
      </c>
      <c r="D1" s="30" t="s">
        <v>39</v>
      </c>
      <c r="E1" s="30" t="s">
        <v>40</v>
      </c>
      <c r="F1" s="30" t="s">
        <v>41</v>
      </c>
      <c r="G1" s="40"/>
      <c r="H1" s="29"/>
      <c r="I1" s="28"/>
    </row>
    <row r="2" spans="1:9" ht="14.4" x14ac:dyDescent="0.3">
      <c r="A2" s="27" t="s">
        <v>17</v>
      </c>
      <c r="B2" s="13" t="s">
        <v>16</v>
      </c>
      <c r="C2" s="2">
        <v>1</v>
      </c>
      <c r="D2" s="2">
        <v>40</v>
      </c>
      <c r="E2" s="26">
        <v>190</v>
      </c>
      <c r="F2" s="26">
        <v>400</v>
      </c>
    </row>
    <row r="3" spans="1:9" ht="14.4" x14ac:dyDescent="0.3">
      <c r="A3" s="25" t="s">
        <v>17</v>
      </c>
      <c r="B3" s="13" t="s">
        <v>10</v>
      </c>
      <c r="C3" s="23">
        <f>C2/3.6</f>
        <v>0.27777777777777779</v>
      </c>
      <c r="D3" s="2">
        <f>D2/3.6</f>
        <v>11.111111111111111</v>
      </c>
      <c r="E3" s="2">
        <f>E2/3.6</f>
        <v>52.777777777777779</v>
      </c>
      <c r="F3" s="26">
        <f>F2/3.6</f>
        <v>111.11111111111111</v>
      </c>
      <c r="H3" s="1"/>
    </row>
    <row r="4" spans="1:9" ht="14.4" x14ac:dyDescent="0.3">
      <c r="A4" s="27" t="s">
        <v>15</v>
      </c>
      <c r="B4" s="13" t="s">
        <v>16</v>
      </c>
      <c r="C4" s="2">
        <v>0</v>
      </c>
      <c r="D4" s="2">
        <v>0</v>
      </c>
      <c r="E4" s="2">
        <v>90</v>
      </c>
      <c r="F4" s="26">
        <v>270</v>
      </c>
    </row>
    <row r="5" spans="1:9" ht="14.4" x14ac:dyDescent="0.3">
      <c r="A5" s="25" t="s">
        <v>15</v>
      </c>
      <c r="B5" s="13" t="s">
        <v>10</v>
      </c>
      <c r="C5" s="2">
        <f>C4/3.6</f>
        <v>0</v>
      </c>
      <c r="D5" s="2">
        <f>D4/3.6</f>
        <v>0</v>
      </c>
      <c r="E5" s="2">
        <f>E4/3.6</f>
        <v>25</v>
      </c>
      <c r="F5" s="2">
        <f>F4/3.6</f>
        <v>75</v>
      </c>
      <c r="H5" s="1"/>
    </row>
    <row r="6" spans="1:9" ht="14.4" x14ac:dyDescent="0.3">
      <c r="A6" s="25" t="s">
        <v>29</v>
      </c>
      <c r="B6" s="48" t="s">
        <v>30</v>
      </c>
      <c r="C6" s="2" t="s">
        <v>31</v>
      </c>
      <c r="D6" s="2" t="s">
        <v>31</v>
      </c>
      <c r="E6" s="2" t="s">
        <v>31</v>
      </c>
      <c r="F6" s="2" t="s">
        <v>32</v>
      </c>
      <c r="H6" s="1"/>
    </row>
    <row r="7" spans="1:9" ht="14.4" x14ac:dyDescent="0.3">
      <c r="A7" s="18" t="s">
        <v>14</v>
      </c>
      <c r="B7" s="13" t="s">
        <v>10</v>
      </c>
      <c r="C7" s="23">
        <v>7.0000000000000007E-2</v>
      </c>
      <c r="D7" s="2">
        <v>3</v>
      </c>
      <c r="E7" s="2">
        <v>15</v>
      </c>
      <c r="F7" s="2">
        <v>45</v>
      </c>
    </row>
    <row r="8" spans="1:9" ht="14.4" x14ac:dyDescent="0.3">
      <c r="A8" s="18" t="s">
        <v>28</v>
      </c>
      <c r="B8" s="13" t="s">
        <v>10</v>
      </c>
      <c r="C8" s="2">
        <v>0</v>
      </c>
      <c r="D8" s="2">
        <v>0</v>
      </c>
      <c r="E8" s="2">
        <v>0</v>
      </c>
      <c r="F8" s="2">
        <v>55</v>
      </c>
      <c r="H8" s="1"/>
    </row>
    <row r="9" spans="1:9" ht="14.4" x14ac:dyDescent="0.3">
      <c r="A9" s="22" t="s">
        <v>20</v>
      </c>
      <c r="B9" s="6" t="s">
        <v>10</v>
      </c>
      <c r="C9" s="21">
        <f>C7+C8</f>
        <v>7.0000000000000007E-2</v>
      </c>
      <c r="D9" s="20">
        <f>D7+D8</f>
        <v>3</v>
      </c>
      <c r="E9" s="20">
        <f>E7+E8</f>
        <v>15</v>
      </c>
      <c r="F9" s="24">
        <f>F7+F8</f>
        <v>100</v>
      </c>
      <c r="H9" s="1"/>
    </row>
    <row r="10" spans="1:9" ht="14.4" x14ac:dyDescent="0.3">
      <c r="A10" s="18" t="s">
        <v>13</v>
      </c>
      <c r="B10" s="13" t="s">
        <v>10</v>
      </c>
      <c r="C10" s="23">
        <v>0.14000000000000001</v>
      </c>
      <c r="D10" s="2">
        <v>5.7</v>
      </c>
      <c r="E10" s="2">
        <v>32</v>
      </c>
      <c r="F10" s="2">
        <v>30</v>
      </c>
      <c r="H10" s="1"/>
    </row>
    <row r="11" spans="1:9" ht="14.4" x14ac:dyDescent="0.3">
      <c r="A11" s="18" t="s">
        <v>12</v>
      </c>
      <c r="B11" s="13" t="s">
        <v>10</v>
      </c>
      <c r="C11" s="2">
        <v>0</v>
      </c>
      <c r="D11" s="2">
        <v>0</v>
      </c>
      <c r="E11" s="2">
        <v>18</v>
      </c>
      <c r="F11" s="2">
        <v>30</v>
      </c>
    </row>
    <row r="12" spans="1:9" ht="14.4" x14ac:dyDescent="0.3">
      <c r="A12" s="22" t="s">
        <v>11</v>
      </c>
      <c r="B12" s="6" t="s">
        <v>10</v>
      </c>
      <c r="C12" s="21">
        <f>C10+C11</f>
        <v>0.14000000000000001</v>
      </c>
      <c r="D12" s="20">
        <f>D10+D11</f>
        <v>5.7</v>
      </c>
      <c r="E12" s="20">
        <f>E10+E11</f>
        <v>50</v>
      </c>
      <c r="F12" s="20">
        <f>F10+F11</f>
        <v>60</v>
      </c>
      <c r="H12" s="1"/>
    </row>
    <row r="13" spans="1:9" ht="14.4" x14ac:dyDescent="0.3">
      <c r="A13" s="18" t="s">
        <v>21</v>
      </c>
      <c r="B13" s="13" t="s">
        <v>8</v>
      </c>
      <c r="C13" s="19">
        <f>C7/C3</f>
        <v>0.252</v>
      </c>
      <c r="D13" s="19">
        <f>D7/D3</f>
        <v>0.27</v>
      </c>
      <c r="E13" s="19">
        <f>E7/E3</f>
        <v>0.28421052631578947</v>
      </c>
      <c r="F13" s="19">
        <f>(F7+F8)/(F3+F5)</f>
        <v>0.53731343283582089</v>
      </c>
    </row>
    <row r="14" spans="1:9" ht="14.4" x14ac:dyDescent="0.3">
      <c r="A14" s="18" t="s">
        <v>9</v>
      </c>
      <c r="B14" s="13" t="s">
        <v>8</v>
      </c>
      <c r="C14" s="19">
        <f>(C10+C11)/(C3+C5)</f>
        <v>0.504</v>
      </c>
      <c r="D14" s="19">
        <f>(D10+D11)/(D3+D5)</f>
        <v>0.51300000000000001</v>
      </c>
      <c r="E14" s="19">
        <f>(E10+E11)/(E3+E5)</f>
        <v>0.6428571428571429</v>
      </c>
      <c r="F14" s="19">
        <f>(F10+F11)/(F3+F5)</f>
        <v>0.32238805970149254</v>
      </c>
    </row>
    <row r="15" spans="1:9" ht="14.4" x14ac:dyDescent="0.3">
      <c r="A15" s="22" t="s">
        <v>25</v>
      </c>
      <c r="B15" s="6" t="s">
        <v>8</v>
      </c>
      <c r="C15" s="33">
        <f>(C7+C10+C11)/(C3+C5)</f>
        <v>0.75600000000000001</v>
      </c>
      <c r="D15" s="33">
        <f>(D7+D10+D11)/(D3+D5)</f>
        <v>0.78299999999999992</v>
      </c>
      <c r="E15" s="33">
        <f>(E7+E10+E11)/(E3+E5)</f>
        <v>0.83571428571428574</v>
      </c>
      <c r="F15" s="33">
        <f>(F7+F8+F10+F11)/(F3+F5)</f>
        <v>0.85970149253731343</v>
      </c>
    </row>
    <row r="16" spans="1:9" ht="15.05" customHeight="1" x14ac:dyDescent="0.3">
      <c r="A16" s="18" t="s">
        <v>7</v>
      </c>
      <c r="B16" s="13" t="s">
        <v>4</v>
      </c>
      <c r="C16" s="17">
        <v>40</v>
      </c>
      <c r="D16" s="17">
        <v>40</v>
      </c>
      <c r="E16" s="17">
        <v>40</v>
      </c>
      <c r="F16" s="17">
        <v>40</v>
      </c>
    </row>
    <row r="17" spans="1:14" x14ac:dyDescent="0.3">
      <c r="A17" s="18" t="s">
        <v>6</v>
      </c>
      <c r="B17" s="13" t="s">
        <v>5</v>
      </c>
      <c r="C17" s="17">
        <v>240</v>
      </c>
      <c r="D17" s="17">
        <v>240</v>
      </c>
      <c r="E17" s="17">
        <v>240</v>
      </c>
      <c r="F17" s="17">
        <v>240</v>
      </c>
    </row>
    <row r="18" spans="1:14" ht="28.75" x14ac:dyDescent="0.3">
      <c r="A18" s="16" t="s">
        <v>23</v>
      </c>
      <c r="B18" s="13" t="s">
        <v>4</v>
      </c>
      <c r="C18" s="13">
        <v>290</v>
      </c>
      <c r="D18" s="13">
        <v>500</v>
      </c>
      <c r="E18" s="15">
        <v>140</v>
      </c>
      <c r="F18" s="15">
        <v>85</v>
      </c>
    </row>
    <row r="19" spans="1:14" ht="28.75" x14ac:dyDescent="0.3">
      <c r="A19" s="14" t="s">
        <v>26</v>
      </c>
      <c r="B19" s="13" t="s">
        <v>3</v>
      </c>
      <c r="C19" s="12">
        <f>(C7*3.6)*C18+(C10+C11)*3.6*C16</f>
        <v>93.240000000000009</v>
      </c>
      <c r="D19" s="11">
        <f>(D7*3.6)*D18+(D10+D11)*3.6*D16</f>
        <v>6220.8</v>
      </c>
      <c r="E19" s="11">
        <f>(E7*3.6)*E18+(E10+E11)*3.6*E16</f>
        <v>14760</v>
      </c>
      <c r="F19" s="11">
        <f>(F7*3.6)*F18+(F10+F11)*3.6*F16</f>
        <v>22410</v>
      </c>
    </row>
    <row r="20" spans="1:14" ht="27.95" x14ac:dyDescent="0.3">
      <c r="A20" s="10" t="s">
        <v>42</v>
      </c>
      <c r="B20" s="9" t="s">
        <v>0</v>
      </c>
      <c r="C20" s="8">
        <f>C19/C17/(C2+C4)/(0.00188)*(20.9-15)/20.9</f>
        <v>58.336302555227519</v>
      </c>
      <c r="D20" s="8">
        <f>D19/D17/(D2+D4)/(0.00188)*(20.9-15)/20.9</f>
        <v>97.302249821846686</v>
      </c>
      <c r="E20" s="8">
        <f>E19/E17/(E2+E4)/(0.00188)*(20.9-15)/20.9</f>
        <v>32.981086662497631</v>
      </c>
      <c r="F20" s="8">
        <f>F19/F17/(F2+F4)/(0.00188)*(20.9-15)/20.9</f>
        <v>20.926841664628089</v>
      </c>
      <c r="G20" s="41"/>
    </row>
    <row r="21" spans="1:14" ht="27.95" x14ac:dyDescent="0.3">
      <c r="A21" s="7" t="s">
        <v>45</v>
      </c>
      <c r="B21" s="6" t="s">
        <v>0</v>
      </c>
      <c r="C21" s="6">
        <v>60</v>
      </c>
      <c r="D21" s="45">
        <v>100</v>
      </c>
      <c r="E21" s="36">
        <f>E20</f>
        <v>32.981086662497631</v>
      </c>
      <c r="F21" s="5">
        <f>F20</f>
        <v>20.926841664628089</v>
      </c>
      <c r="G21" s="41"/>
      <c r="H21" s="42"/>
      <c r="I21" s="42"/>
      <c r="J21" s="42"/>
      <c r="K21" s="42"/>
      <c r="L21" s="42"/>
      <c r="M21" s="42"/>
      <c r="N21" s="42"/>
    </row>
    <row r="22" spans="1:14" x14ac:dyDescent="0.3">
      <c r="A22" s="50" t="s">
        <v>2</v>
      </c>
      <c r="B22" s="3" t="s">
        <v>0</v>
      </c>
      <c r="C22" s="2">
        <f>C21*0.95/46.01*30.1</f>
        <v>37.289719626168228</v>
      </c>
      <c r="D22" s="43">
        <f>D21*0.95/46.01*30.1</f>
        <v>62.149532710280383</v>
      </c>
      <c r="E22" s="2">
        <f>E21*0.95/46.01*30.1</f>
        <v>20.497591243514886</v>
      </c>
      <c r="F22" s="2">
        <f>F21*0.95/46.01*30.1</f>
        <v>13.005934305586615</v>
      </c>
    </row>
    <row r="23" spans="1:14" x14ac:dyDescent="0.3">
      <c r="A23" s="4" t="s">
        <v>1</v>
      </c>
      <c r="B23" s="3" t="s">
        <v>0</v>
      </c>
      <c r="C23" s="2">
        <f>C21*0.05</f>
        <v>3</v>
      </c>
      <c r="D23" s="43">
        <f>D21*0.05</f>
        <v>5</v>
      </c>
      <c r="E23" s="2">
        <f>E21*0.05</f>
        <v>1.6490543331248817</v>
      </c>
      <c r="F23" s="2">
        <f>F21*0.05</f>
        <v>1.0463420832314045</v>
      </c>
    </row>
    <row r="25" spans="1:14" x14ac:dyDescent="0.3">
      <c r="A25" s="28" t="s">
        <v>44</v>
      </c>
    </row>
  </sheetData>
  <pageMargins left="0.6" right="0.6"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B.1 Power Generation</vt:lpstr>
      <vt:lpstr>B.2 Cogeneration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 Steven (MOECC)</dc:creator>
  <cp:lastModifiedBy>Law, Steven (MECP)</cp:lastModifiedBy>
  <cp:lastPrinted>2020-07-27T13:56:57Z</cp:lastPrinted>
  <dcterms:created xsi:type="dcterms:W3CDTF">2019-07-19T18:59:12Z</dcterms:created>
  <dcterms:modified xsi:type="dcterms:W3CDTF">2021-03-08T13:56:32Z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Steven.Law@ontario.ca</vt:lpwstr>
  </property>
  <property fmtid="{D5CDD505-2E9C-101B-9397-08002B2CF9AE}" pid="5" name="MSIP_Label_034a106e-6316-442c-ad35-738afd673d2b_SetDate">
    <vt:lpwstr>2019-07-19T18:59:20.7152859Z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